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4780674daf7d43/Private Folder/Financials/Budget Committee/2024 Budget committee/"/>
    </mc:Choice>
  </mc:AlternateContent>
  <xr:revisionPtr revIDLastSave="1" documentId="8_{4EC14080-FC06-4806-963F-59A04D787E32}" xr6:coauthVersionLast="47" xr6:coauthVersionMax="47" xr10:uidLastSave="{75E25743-9965-4FD5-BD49-2AFC2199C0E8}"/>
  <bookViews>
    <workbookView xWindow="-100" yWindow="-100" windowWidth="21467" windowHeight="13658" xr2:uid="{00000000-000D-0000-FFFF-FFFF00000000}"/>
  </bookViews>
  <sheets>
    <sheet name="Budget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7" i="1" l="1"/>
  <c r="B146" i="1"/>
  <c r="B145" i="1"/>
  <c r="B144" i="1"/>
  <c r="B148" i="1" s="1"/>
  <c r="B143" i="1"/>
  <c r="B140" i="1"/>
  <c r="B141" i="1" s="1"/>
  <c r="B142" i="1" s="1"/>
  <c r="B139" i="1"/>
  <c r="B138" i="1"/>
  <c r="B137" i="1"/>
  <c r="B136" i="1"/>
  <c r="B135" i="1"/>
  <c r="B133" i="1"/>
  <c r="B132" i="1"/>
  <c r="B131" i="1"/>
  <c r="B130" i="1"/>
  <c r="B129" i="1"/>
  <c r="B128" i="1"/>
  <c r="B134" i="1" s="1"/>
  <c r="B127" i="1"/>
  <c r="B125" i="1"/>
  <c r="B123" i="1"/>
  <c r="B122" i="1"/>
  <c r="B121" i="1"/>
  <c r="B120" i="1"/>
  <c r="B124" i="1" s="1"/>
  <c r="B119" i="1"/>
  <c r="B118" i="1"/>
  <c r="B117" i="1"/>
  <c r="B116" i="1"/>
  <c r="B115" i="1"/>
  <c r="B113" i="1"/>
  <c r="B112" i="1"/>
  <c r="B109" i="1"/>
  <c r="B107" i="1"/>
  <c r="B106" i="1"/>
  <c r="B108" i="1" s="1"/>
  <c r="B105" i="1"/>
  <c r="B110" i="1" s="1"/>
  <c r="B104" i="1"/>
  <c r="B103" i="1"/>
  <c r="B102" i="1"/>
  <c r="B100" i="1"/>
  <c r="B99" i="1"/>
  <c r="B98" i="1"/>
  <c r="B101" i="1" s="1"/>
  <c r="B97" i="1"/>
  <c r="B96" i="1"/>
  <c r="B94" i="1"/>
  <c r="B93" i="1"/>
  <c r="B92" i="1"/>
  <c r="B91" i="1"/>
  <c r="B95" i="1" s="1"/>
  <c r="B90" i="1"/>
  <c r="B89" i="1"/>
  <c r="B88" i="1"/>
  <c r="B85" i="1"/>
  <c r="B84" i="1"/>
  <c r="B83" i="1"/>
  <c r="B86" i="1" s="1"/>
  <c r="B81" i="1"/>
  <c r="B80" i="1"/>
  <c r="B79" i="1"/>
  <c r="B82" i="1" s="1"/>
  <c r="B78" i="1"/>
  <c r="B77" i="1"/>
  <c r="B87" i="1" s="1"/>
  <c r="B76" i="1"/>
  <c r="B74" i="1"/>
  <c r="B72" i="1"/>
  <c r="B71" i="1"/>
  <c r="B70" i="1"/>
  <c r="B69" i="1"/>
  <c r="B73" i="1" s="1"/>
  <c r="B68" i="1"/>
  <c r="B67" i="1"/>
  <c r="B66" i="1"/>
  <c r="B65" i="1"/>
  <c r="B64" i="1"/>
  <c r="B63" i="1"/>
  <c r="B62" i="1"/>
  <c r="B61" i="1"/>
  <c r="B60" i="1"/>
  <c r="B59" i="1"/>
  <c r="B57" i="1"/>
  <c r="B56" i="1"/>
  <c r="B55" i="1"/>
  <c r="B58" i="1" s="1"/>
  <c r="B54" i="1"/>
  <c r="B53" i="1"/>
  <c r="B75" i="1" s="1"/>
  <c r="B49" i="1"/>
  <c r="B47" i="1"/>
  <c r="B46" i="1"/>
  <c r="B45" i="1"/>
  <c r="B44" i="1"/>
  <c r="B43" i="1"/>
  <c r="B42" i="1"/>
  <c r="B48" i="1" s="1"/>
  <c r="B41" i="1"/>
  <c r="B40" i="1"/>
  <c r="B37" i="1"/>
  <c r="B36" i="1"/>
  <c r="B34" i="1"/>
  <c r="B33" i="1"/>
  <c r="B32" i="1"/>
  <c r="B35" i="1" s="1"/>
  <c r="B31" i="1"/>
  <c r="B38" i="1" s="1"/>
  <c r="B30" i="1"/>
  <c r="B29" i="1"/>
  <c r="B28" i="1"/>
  <c r="B25" i="1"/>
  <c r="B24" i="1"/>
  <c r="B23" i="1"/>
  <c r="B26" i="1" s="1"/>
  <c r="B22" i="1"/>
  <c r="B21" i="1"/>
  <c r="B20" i="1"/>
  <c r="B19" i="1"/>
  <c r="B17" i="1"/>
  <c r="B18" i="1" s="1"/>
  <c r="B16" i="1"/>
  <c r="B15" i="1"/>
  <c r="B14" i="1"/>
  <c r="B13" i="1"/>
  <c r="B12" i="1"/>
  <c r="B10" i="1"/>
  <c r="B9" i="1"/>
  <c r="B8" i="1"/>
  <c r="B7" i="1"/>
  <c r="B11" i="1" s="1"/>
  <c r="B111" i="1" l="1"/>
  <c r="B149" i="1" s="1"/>
  <c r="B126" i="1"/>
  <c r="B39" i="1"/>
  <c r="B50" i="1"/>
  <c r="B51" i="1" s="1"/>
  <c r="B150" i="1" l="1"/>
  <c r="B151" i="1" s="1"/>
</calcChain>
</file>

<file path=xl/sharedStrings.xml><?xml version="1.0" encoding="utf-8"?>
<sst xmlns="http://schemas.openxmlformats.org/spreadsheetml/2006/main" count="151" uniqueCount="149">
  <si>
    <t>Total</t>
  </si>
  <si>
    <t>Income</t>
  </si>
  <si>
    <t xml:space="preserve">   CTR Grants &amp; Reimbursements</t>
  </si>
  <si>
    <t xml:space="preserve">      CTR AE Institute Grant</t>
  </si>
  <si>
    <t xml:space="preserve">      CTR Leadership Training grant</t>
  </si>
  <si>
    <t xml:space="preserve">      CTR Text opt-ins grant</t>
  </si>
  <si>
    <t xml:space="preserve">   Total CTR Grants &amp; Reimbursements</t>
  </si>
  <si>
    <t xml:space="preserve">   Education Income</t>
  </si>
  <si>
    <t xml:space="preserve">      Broker P&amp;P/LC Class Income</t>
  </si>
  <si>
    <t xml:space="preserve">      CE Shop Online Class Income</t>
  </si>
  <si>
    <t xml:space="preserve">      Continuing Ed Courses Income</t>
  </si>
  <si>
    <t xml:space="preserve">      Continuing Ed Sponsor Income</t>
  </si>
  <si>
    <t xml:space="preserve">      Principles &amp; Practice Income</t>
  </si>
  <si>
    <t xml:space="preserve">   Total Education Income</t>
  </si>
  <si>
    <t xml:space="preserve">   Interest Income</t>
  </si>
  <si>
    <t xml:space="preserve">   Lockbox Income</t>
  </si>
  <si>
    <t xml:space="preserve">   Meeting &amp; Event Income</t>
  </si>
  <si>
    <t xml:space="preserve">      Affiliate Trade Show</t>
  </si>
  <si>
    <t xml:space="preserve">      Holiday Party Income</t>
  </si>
  <si>
    <t xml:space="preserve">         Holiday Party Entrance Fee</t>
  </si>
  <si>
    <t xml:space="preserve">         Holiday Party Sponsors</t>
  </si>
  <si>
    <t xml:space="preserve">      Total Holiday Party Income</t>
  </si>
  <si>
    <t xml:space="preserve">      Membership Meeting Income</t>
  </si>
  <si>
    <t xml:space="preserve">         Membership Meeting Entry fee</t>
  </si>
  <si>
    <t xml:space="preserve">         Membership Meeting Sponsor</t>
  </si>
  <si>
    <t xml:space="preserve">      Total Membership Meeting Income</t>
  </si>
  <si>
    <t xml:space="preserve">      Outreach Income</t>
  </si>
  <si>
    <t xml:space="preserve">         Fill the Freezer Walk</t>
  </si>
  <si>
    <t xml:space="preserve">            Fill the Freezer sponsors</t>
  </si>
  <si>
    <t xml:space="preserve">            Fill the Freezer walk donations</t>
  </si>
  <si>
    <t xml:space="preserve">         Total Fill the Freezer Walk</t>
  </si>
  <si>
    <t xml:space="preserve">         Little Free Pantry Income</t>
  </si>
  <si>
    <t xml:space="preserve">         Placemaking Grant reimbursement</t>
  </si>
  <si>
    <t xml:space="preserve">      Total Outreach Income</t>
  </si>
  <si>
    <t xml:space="preserve">   Total Meeting &amp; Event Income</t>
  </si>
  <si>
    <t xml:space="preserve">   Rent Income</t>
  </si>
  <si>
    <t xml:space="preserve">   Tri County Dues</t>
  </si>
  <si>
    <t xml:space="preserve">      Affiliate</t>
  </si>
  <si>
    <t xml:space="preserve">      Application Fee</t>
  </si>
  <si>
    <t xml:space="preserve">      Late Fee</t>
  </si>
  <si>
    <t xml:space="preserve">      Office Transfer Fee</t>
  </si>
  <si>
    <t xml:space="preserve">      Realtor</t>
  </si>
  <si>
    <t xml:space="preserve">      Reinstatement Fee</t>
  </si>
  <si>
    <t xml:space="preserve">   Total Tri County Dues</t>
  </si>
  <si>
    <t xml:space="preserve">   Uncategorized Income</t>
  </si>
  <si>
    <t>Total Income</t>
  </si>
  <si>
    <t>Gross Profit</t>
  </si>
  <si>
    <t>Expenses</t>
  </si>
  <si>
    <t xml:space="preserve">   Business Expenses</t>
  </si>
  <si>
    <t xml:space="preserve">      Computer networking services</t>
  </si>
  <si>
    <t xml:space="preserve">      Insurance Expense</t>
  </si>
  <si>
    <t xml:space="preserve">         General Liability Insurance</t>
  </si>
  <si>
    <t xml:space="preserve">         Worker's Compensation</t>
  </si>
  <si>
    <t xml:space="preserve">      Total Insurance Expense</t>
  </si>
  <si>
    <t xml:space="preserve">      Investment to Reserve Account</t>
  </si>
  <si>
    <t xml:space="preserve">      Merchant &amp; Bank Service Fees</t>
  </si>
  <si>
    <t xml:space="preserve">      Professional Fees</t>
  </si>
  <si>
    <t xml:space="preserve">         1099 Prep</t>
  </si>
  <si>
    <t xml:space="preserve">         CPA - Income Taxes</t>
  </si>
  <si>
    <t xml:space="preserve">         CPA - Review</t>
  </si>
  <si>
    <t xml:space="preserve">         Legal fee</t>
  </si>
  <si>
    <t xml:space="preserve">         Payroll Service Fees</t>
  </si>
  <si>
    <t xml:space="preserve">      Total Professional Fees</t>
  </si>
  <si>
    <t xml:space="preserve">      State Licensing Fee</t>
  </si>
  <si>
    <t xml:space="preserve">      Taxes</t>
  </si>
  <si>
    <t xml:space="preserve">         Personal Property Taxes</t>
  </si>
  <si>
    <t xml:space="preserve">         Real Estate Tax</t>
  </si>
  <si>
    <t xml:space="preserve">         Water &amp; Sewer</t>
  </si>
  <si>
    <t xml:space="preserve">      Total Taxes</t>
  </si>
  <si>
    <t xml:space="preserve">      Treasurers Compensation</t>
  </si>
  <si>
    <t xml:space="preserve">   Total Business Expenses</t>
  </si>
  <si>
    <t xml:space="preserve">   Depreciation Expense</t>
  </si>
  <si>
    <t xml:space="preserve">   Education Expenses</t>
  </si>
  <si>
    <t xml:space="preserve">      Continuing Education Expense</t>
  </si>
  <si>
    <t xml:space="preserve">         Continuing Ed instructor fees</t>
  </si>
  <si>
    <t xml:space="preserve">         Continuing Ed venue fees</t>
  </si>
  <si>
    <t xml:space="preserve">         Continuing Education class expenses</t>
  </si>
  <si>
    <t xml:space="preserve">      Total Continuing Education Expense</t>
  </si>
  <si>
    <t xml:space="preserve">      P&amp;P Education</t>
  </si>
  <si>
    <t xml:space="preserve">         Brokerage P&amp;P/LC Class expenses</t>
  </si>
  <si>
    <t xml:space="preserve">         Principles &amp; Practice Expenses</t>
  </si>
  <si>
    <t xml:space="preserve">      Total P&amp;P Education</t>
  </si>
  <si>
    <t xml:space="preserve">   Total Education Expenses</t>
  </si>
  <si>
    <t xml:space="preserve">   Maintenance</t>
  </si>
  <si>
    <t xml:space="preserve">      Apartment Repairs/Renovations</t>
  </si>
  <si>
    <t xml:space="preserve">      Lawn Care/ Landscaping</t>
  </si>
  <si>
    <t xml:space="preserve">      Long Term Repairs</t>
  </si>
  <si>
    <t xml:space="preserve">      Office Repairs/Maintenance</t>
  </si>
  <si>
    <t xml:space="preserve">      Snowplow</t>
  </si>
  <si>
    <t xml:space="preserve">      Trash removal</t>
  </si>
  <si>
    <t xml:space="preserve">   Total Maintenance</t>
  </si>
  <si>
    <t xml:space="preserve">   Meeting &amp; Event Expenses</t>
  </si>
  <si>
    <t xml:space="preserve">      Affiliate Night</t>
  </si>
  <si>
    <t xml:space="preserve">      BOD/Committee Meetings</t>
  </si>
  <si>
    <t xml:space="preserve">         BOD/Committee meeting supplies</t>
  </si>
  <si>
    <t xml:space="preserve">         Leadership Training expenses</t>
  </si>
  <si>
    <t xml:space="preserve">      Total BOD/Committee Meetings</t>
  </si>
  <si>
    <t xml:space="preserve">      DEI Programs</t>
  </si>
  <si>
    <t xml:space="preserve">      Holiday Party</t>
  </si>
  <si>
    <t xml:space="preserve">      Members' Meeting</t>
  </si>
  <si>
    <t xml:space="preserve">      Outreach</t>
  </si>
  <si>
    <t xml:space="preserve">            Fill the Freezer MACC donation</t>
  </si>
  <si>
    <t xml:space="preserve">         Rebuilding Together donation</t>
  </si>
  <si>
    <t xml:space="preserve">      Total Outreach</t>
  </si>
  <si>
    <t xml:space="preserve">   Total Meeting &amp; Event Expenses</t>
  </si>
  <si>
    <t xml:space="preserve">   Membership  Expenses</t>
  </si>
  <si>
    <t xml:space="preserve">      AE Travel expenses</t>
  </si>
  <si>
    <t xml:space="preserve">      CTR Events</t>
  </si>
  <si>
    <t xml:space="preserve">         CTR Leadership Conference</t>
  </si>
  <si>
    <t xml:space="preserve">      Total CTR Events</t>
  </si>
  <si>
    <t xml:space="preserve">      Donation for deceased members</t>
  </si>
  <si>
    <t xml:space="preserve">      Gifts/Flowers/Door Prize</t>
  </si>
  <si>
    <t xml:space="preserve">      GMCC Membership Dues</t>
  </si>
  <si>
    <t xml:space="preserve">      NAR Event</t>
  </si>
  <si>
    <t xml:space="preserve">         AE Institute</t>
  </si>
  <si>
    <t xml:space="preserve">         NAR Conference &amp; Expo</t>
  </si>
  <si>
    <t xml:space="preserve">         NAR Leadership Summit</t>
  </si>
  <si>
    <t xml:space="preserve">      Total NAR Event</t>
  </si>
  <si>
    <t xml:space="preserve">      The Alliance membership fees</t>
  </si>
  <si>
    <t xml:space="preserve">   Total Membership  Expenses</t>
  </si>
  <si>
    <t xml:space="preserve">   Office Expenses</t>
  </si>
  <si>
    <t xml:space="preserve">      Lockbox Expense</t>
  </si>
  <si>
    <t xml:space="preserve">      Management Software</t>
  </si>
  <si>
    <t xml:space="preserve">      Office Equipment</t>
  </si>
  <si>
    <t xml:space="preserve">      Office Supplies</t>
  </si>
  <si>
    <t xml:space="preserve">      Postage &amp; Mailings</t>
  </si>
  <si>
    <t xml:space="preserve">      Web-based Services</t>
  </si>
  <si>
    <t xml:space="preserve">   Total Office Expenses</t>
  </si>
  <si>
    <t xml:space="preserve">   Payroll Expenses</t>
  </si>
  <si>
    <t xml:space="preserve">      Salary</t>
  </si>
  <si>
    <t xml:space="preserve">         Annual Bonus - Audrey Angelo</t>
  </si>
  <si>
    <t xml:space="preserve">         Gross Salary - Audrey Angelo</t>
  </si>
  <si>
    <t xml:space="preserve">         Health Insurance reimbursement</t>
  </si>
  <si>
    <t xml:space="preserve">         Taxes-CT,IRS,employer/employee</t>
  </si>
  <si>
    <t xml:space="preserve">      Total Salary</t>
  </si>
  <si>
    <t xml:space="preserve">   Total Payroll Expenses</t>
  </si>
  <si>
    <t xml:space="preserve">   Uncategorized Expenses</t>
  </si>
  <si>
    <t xml:space="preserve">   Utilities</t>
  </si>
  <si>
    <t xml:space="preserve">      Electricity</t>
  </si>
  <si>
    <t xml:space="preserve">      Gas</t>
  </si>
  <si>
    <t xml:space="preserve">      Internet/Telephone Expense</t>
  </si>
  <si>
    <t xml:space="preserve">   Total Utilities</t>
  </si>
  <si>
    <t>Total Expenses</t>
  </si>
  <si>
    <t>Net Operating Income</t>
  </si>
  <si>
    <t>Net Income</t>
  </si>
  <si>
    <t>Tuesday, Oct 24, 2023 07:00:47 AM GMT-7 - Accrual Basis</t>
  </si>
  <si>
    <t>Tri-County Alliance of REALTORS, Inc.</t>
  </si>
  <si>
    <t xml:space="preserve">Budget Overview: 2024 Budget - FY24 P&amp;L </t>
  </si>
  <si>
    <t>January - 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</si>
</sst>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5"/>
  <sheetViews>
    <sheetView tabSelected="1" topLeftCell="A141" workbookViewId="0">
      <selection activeCell="C50" sqref="C50"/>
    </sheetView>
  </sheetViews>
  <sheetFormatPr defaultRowHeight="14.4" x14ac:dyDescent="0.3"/>
  <cols>
    <col min="1" max="1" width="38.69921875" customWidth="1"/>
    <col min="2" max="2" width="35.19921875" customWidth="1"/>
  </cols>
  <sheetData>
    <row r="1" spans="1:2" ht="17.75" x14ac:dyDescent="0.35">
      <c r="A1" s="10" t="s">
        <v>146</v>
      </c>
      <c r="B1" s="9"/>
    </row>
    <row r="2" spans="1:2" ht="17.75" x14ac:dyDescent="0.35">
      <c r="A2" s="10" t="s">
        <v>147</v>
      </c>
      <c r="B2" s="9"/>
    </row>
    <row r="3" spans="1:2" x14ac:dyDescent="0.3">
      <c r="A3" s="11" t="s">
        <v>148</v>
      </c>
      <c r="B3" s="9"/>
    </row>
    <row r="5" spans="1:2" x14ac:dyDescent="0.3">
      <c r="A5" s="1"/>
      <c r="B5" s="2" t="s">
        <v>0</v>
      </c>
    </row>
    <row r="6" spans="1:2" x14ac:dyDescent="0.3">
      <c r="A6" s="3" t="s">
        <v>1</v>
      </c>
      <c r="B6" s="4"/>
    </row>
    <row r="7" spans="1:2" x14ac:dyDescent="0.3">
      <c r="A7" s="3" t="s">
        <v>2</v>
      </c>
      <c r="B7" s="5">
        <f>0</f>
        <v>0</v>
      </c>
    </row>
    <row r="8" spans="1:2" x14ac:dyDescent="0.3">
      <c r="A8" s="3" t="s">
        <v>3</v>
      </c>
      <c r="B8" s="5">
        <f>2000</f>
        <v>2000</v>
      </c>
    </row>
    <row r="9" spans="1:2" x14ac:dyDescent="0.3">
      <c r="A9" s="3" t="s">
        <v>4</v>
      </c>
      <c r="B9" s="5">
        <f>2000</f>
        <v>2000</v>
      </c>
    </row>
    <row r="10" spans="1:2" x14ac:dyDescent="0.3">
      <c r="A10" s="3" t="s">
        <v>5</v>
      </c>
      <c r="B10" s="5">
        <f>1500</f>
        <v>1500</v>
      </c>
    </row>
    <row r="11" spans="1:2" x14ac:dyDescent="0.3">
      <c r="A11" s="3" t="s">
        <v>6</v>
      </c>
      <c r="B11" s="6">
        <f>(((B7)+(B8))+(B9))+(B10)</f>
        <v>5500</v>
      </c>
    </row>
    <row r="12" spans="1:2" x14ac:dyDescent="0.3">
      <c r="A12" s="3" t="s">
        <v>7</v>
      </c>
      <c r="B12" s="5">
        <f>0</f>
        <v>0</v>
      </c>
    </row>
    <row r="13" spans="1:2" x14ac:dyDescent="0.3">
      <c r="A13" s="3" t="s">
        <v>8</v>
      </c>
      <c r="B13" s="5">
        <f>2500</f>
        <v>2500</v>
      </c>
    </row>
    <row r="14" spans="1:2" x14ac:dyDescent="0.3">
      <c r="A14" s="3" t="s">
        <v>9</v>
      </c>
      <c r="B14" s="5">
        <f>300</f>
        <v>300</v>
      </c>
    </row>
    <row r="15" spans="1:2" x14ac:dyDescent="0.3">
      <c r="A15" s="3" t="s">
        <v>10</v>
      </c>
      <c r="B15" s="5">
        <f>2000</f>
        <v>2000</v>
      </c>
    </row>
    <row r="16" spans="1:2" x14ac:dyDescent="0.3">
      <c r="A16" s="3" t="s">
        <v>11</v>
      </c>
      <c r="B16" s="5">
        <f>2400</f>
        <v>2400</v>
      </c>
    </row>
    <row r="17" spans="1:2" x14ac:dyDescent="0.3">
      <c r="A17" s="3" t="s">
        <v>12</v>
      </c>
      <c r="B17" s="5">
        <f>6000</f>
        <v>6000</v>
      </c>
    </row>
    <row r="18" spans="1:2" x14ac:dyDescent="0.3">
      <c r="A18" s="3" t="s">
        <v>13</v>
      </c>
      <c r="B18" s="6">
        <f>(((((B12)+(B13))+(B14))+(B15))+(B16))+(B17)</f>
        <v>13200</v>
      </c>
    </row>
    <row r="19" spans="1:2" x14ac:dyDescent="0.3">
      <c r="A19" s="3" t="s">
        <v>14</v>
      </c>
      <c r="B19" s="5">
        <f>150</f>
        <v>150</v>
      </c>
    </row>
    <row r="20" spans="1:2" x14ac:dyDescent="0.3">
      <c r="A20" s="3" t="s">
        <v>15</v>
      </c>
      <c r="B20" s="5">
        <f>70</f>
        <v>70</v>
      </c>
    </row>
    <row r="21" spans="1:2" x14ac:dyDescent="0.3">
      <c r="A21" s="3" t="s">
        <v>16</v>
      </c>
      <c r="B21" s="5">
        <f>0</f>
        <v>0</v>
      </c>
    </row>
    <row r="22" spans="1:2" x14ac:dyDescent="0.3">
      <c r="A22" s="3" t="s">
        <v>17</v>
      </c>
      <c r="B22" s="5">
        <f>1000</f>
        <v>1000</v>
      </c>
    </row>
    <row r="23" spans="1:2" x14ac:dyDescent="0.3">
      <c r="A23" s="3" t="s">
        <v>18</v>
      </c>
      <c r="B23" s="5">
        <f>0</f>
        <v>0</v>
      </c>
    </row>
    <row r="24" spans="1:2" x14ac:dyDescent="0.3">
      <c r="A24" s="3" t="s">
        <v>19</v>
      </c>
      <c r="B24" s="5">
        <f>3000</f>
        <v>3000</v>
      </c>
    </row>
    <row r="25" spans="1:2" x14ac:dyDescent="0.3">
      <c r="A25" s="3" t="s">
        <v>20</v>
      </c>
      <c r="B25" s="5">
        <f>5000</f>
        <v>5000</v>
      </c>
    </row>
    <row r="26" spans="1:2" x14ac:dyDescent="0.3">
      <c r="A26" s="3" t="s">
        <v>21</v>
      </c>
      <c r="B26" s="6">
        <f>((B23)+(B24))+(B25)</f>
        <v>8000</v>
      </c>
    </row>
    <row r="27" spans="1:2" x14ac:dyDescent="0.3">
      <c r="A27" s="3" t="s">
        <v>22</v>
      </c>
      <c r="B27" s="4"/>
    </row>
    <row r="28" spans="1:2" x14ac:dyDescent="0.3">
      <c r="A28" s="3" t="s">
        <v>23</v>
      </c>
      <c r="B28" s="5">
        <f>2200</f>
        <v>2200</v>
      </c>
    </row>
    <row r="29" spans="1:2" x14ac:dyDescent="0.3">
      <c r="A29" s="3" t="s">
        <v>24</v>
      </c>
      <c r="B29" s="5">
        <f>2500</f>
        <v>2500</v>
      </c>
    </row>
    <row r="30" spans="1:2" x14ac:dyDescent="0.3">
      <c r="A30" s="3" t="s">
        <v>25</v>
      </c>
      <c r="B30" s="6">
        <f>((B27)+(B28))+(B29)</f>
        <v>4700</v>
      </c>
    </row>
    <row r="31" spans="1:2" x14ac:dyDescent="0.3">
      <c r="A31" s="3" t="s">
        <v>26</v>
      </c>
      <c r="B31" s="5">
        <f>0</f>
        <v>0</v>
      </c>
    </row>
    <row r="32" spans="1:2" x14ac:dyDescent="0.3">
      <c r="A32" s="3" t="s">
        <v>27</v>
      </c>
      <c r="B32" s="5">
        <f>0</f>
        <v>0</v>
      </c>
    </row>
    <row r="33" spans="1:2" x14ac:dyDescent="0.3">
      <c r="A33" s="3" t="s">
        <v>28</v>
      </c>
      <c r="B33" s="5">
        <f>1500</f>
        <v>1500</v>
      </c>
    </row>
    <row r="34" spans="1:2" x14ac:dyDescent="0.3">
      <c r="A34" s="3" t="s">
        <v>29</v>
      </c>
      <c r="B34" s="5">
        <f>1500</f>
        <v>1500</v>
      </c>
    </row>
    <row r="35" spans="1:2" x14ac:dyDescent="0.3">
      <c r="A35" s="3" t="s">
        <v>30</v>
      </c>
      <c r="B35" s="6">
        <f>((B32)+(B33))+(B34)</f>
        <v>3000</v>
      </c>
    </row>
    <row r="36" spans="1:2" x14ac:dyDescent="0.3">
      <c r="A36" s="3" t="s">
        <v>31</v>
      </c>
      <c r="B36" s="5">
        <f>400</f>
        <v>400</v>
      </c>
    </row>
    <row r="37" spans="1:2" x14ac:dyDescent="0.3">
      <c r="A37" s="3" t="s">
        <v>32</v>
      </c>
      <c r="B37" s="5">
        <f>0</f>
        <v>0</v>
      </c>
    </row>
    <row r="38" spans="1:2" x14ac:dyDescent="0.3">
      <c r="A38" s="3" t="s">
        <v>33</v>
      </c>
      <c r="B38" s="6">
        <f>(((B31)+(B35))+(B36))+(B37)</f>
        <v>3400</v>
      </c>
    </row>
    <row r="39" spans="1:2" x14ac:dyDescent="0.3">
      <c r="A39" s="3" t="s">
        <v>34</v>
      </c>
      <c r="B39" s="6">
        <f>((((B21)+(B22))+(B26))+(B30))+(B38)</f>
        <v>17100</v>
      </c>
    </row>
    <row r="40" spans="1:2" x14ac:dyDescent="0.3">
      <c r="A40" s="3" t="s">
        <v>35</v>
      </c>
      <c r="B40" s="5">
        <f>20600</f>
        <v>20600</v>
      </c>
    </row>
    <row r="41" spans="1:2" x14ac:dyDescent="0.3">
      <c r="A41" s="3" t="s">
        <v>36</v>
      </c>
      <c r="B41" s="5">
        <f>0</f>
        <v>0</v>
      </c>
    </row>
    <row r="42" spans="1:2" x14ac:dyDescent="0.3">
      <c r="A42" s="3" t="s">
        <v>37</v>
      </c>
      <c r="B42" s="5">
        <f>7000</f>
        <v>7000</v>
      </c>
    </row>
    <row r="43" spans="1:2" x14ac:dyDescent="0.3">
      <c r="A43" s="3" t="s">
        <v>38</v>
      </c>
      <c r="B43" s="5">
        <f>2500</f>
        <v>2500</v>
      </c>
    </row>
    <row r="44" spans="1:2" x14ac:dyDescent="0.3">
      <c r="A44" s="3" t="s">
        <v>39</v>
      </c>
      <c r="B44" s="5">
        <f>4000</f>
        <v>4000</v>
      </c>
    </row>
    <row r="45" spans="1:2" x14ac:dyDescent="0.3">
      <c r="A45" s="3" t="s">
        <v>40</v>
      </c>
      <c r="B45" s="5">
        <f>250</f>
        <v>250</v>
      </c>
    </row>
    <row r="46" spans="1:2" x14ac:dyDescent="0.3">
      <c r="A46" s="3" t="s">
        <v>41</v>
      </c>
      <c r="B46" s="5">
        <f>74000</f>
        <v>74000</v>
      </c>
    </row>
    <row r="47" spans="1:2" x14ac:dyDescent="0.3">
      <c r="A47" s="3" t="s">
        <v>42</v>
      </c>
      <c r="B47" s="5">
        <f>75</f>
        <v>75</v>
      </c>
    </row>
    <row r="48" spans="1:2" x14ac:dyDescent="0.3">
      <c r="A48" s="3" t="s">
        <v>43</v>
      </c>
      <c r="B48" s="6">
        <f>((((((B41)+(B42))+(B43))+(B44))+(B45))+(B46))+(B47)</f>
        <v>87825</v>
      </c>
    </row>
    <row r="49" spans="1:2" x14ac:dyDescent="0.3">
      <c r="A49" s="3" t="s">
        <v>44</v>
      </c>
      <c r="B49" s="5">
        <f>10000</f>
        <v>10000</v>
      </c>
    </row>
    <row r="50" spans="1:2" x14ac:dyDescent="0.3">
      <c r="A50" s="3" t="s">
        <v>45</v>
      </c>
      <c r="B50" s="6">
        <f>(((((((B11)+(B18))+(B19))+(B20))+(B39))+(B40))+(B48))+(B49)</f>
        <v>154445</v>
      </c>
    </row>
    <row r="51" spans="1:2" x14ac:dyDescent="0.3">
      <c r="A51" s="3" t="s">
        <v>46</v>
      </c>
      <c r="B51" s="6">
        <f>(B50)-(0)</f>
        <v>154445</v>
      </c>
    </row>
    <row r="52" spans="1:2" x14ac:dyDescent="0.3">
      <c r="A52" s="3" t="s">
        <v>47</v>
      </c>
      <c r="B52" s="4"/>
    </row>
    <row r="53" spans="1:2" x14ac:dyDescent="0.3">
      <c r="A53" s="3" t="s">
        <v>48</v>
      </c>
      <c r="B53" s="5">
        <f>0</f>
        <v>0</v>
      </c>
    </row>
    <row r="54" spans="1:2" x14ac:dyDescent="0.3">
      <c r="A54" s="3" t="s">
        <v>49</v>
      </c>
      <c r="B54" s="5">
        <f>250</f>
        <v>250</v>
      </c>
    </row>
    <row r="55" spans="1:2" x14ac:dyDescent="0.3">
      <c r="A55" s="3" t="s">
        <v>50</v>
      </c>
      <c r="B55" s="5">
        <f>0</f>
        <v>0</v>
      </c>
    </row>
    <row r="56" spans="1:2" x14ac:dyDescent="0.3">
      <c r="A56" s="3" t="s">
        <v>51</v>
      </c>
      <c r="B56" s="5">
        <f>3500</f>
        <v>3500</v>
      </c>
    </row>
    <row r="57" spans="1:2" x14ac:dyDescent="0.3">
      <c r="A57" s="3" t="s">
        <v>52</v>
      </c>
      <c r="B57" s="5">
        <f>350</f>
        <v>350</v>
      </c>
    </row>
    <row r="58" spans="1:2" x14ac:dyDescent="0.3">
      <c r="A58" s="3" t="s">
        <v>53</v>
      </c>
      <c r="B58" s="6">
        <f>((B55)+(B56))+(B57)</f>
        <v>3850</v>
      </c>
    </row>
    <row r="59" spans="1:2" x14ac:dyDescent="0.3">
      <c r="A59" s="3" t="s">
        <v>54</v>
      </c>
      <c r="B59" s="5">
        <f>0</f>
        <v>0</v>
      </c>
    </row>
    <row r="60" spans="1:2" x14ac:dyDescent="0.3">
      <c r="A60" s="3" t="s">
        <v>55</v>
      </c>
      <c r="B60" s="5">
        <f>3000</f>
        <v>3000</v>
      </c>
    </row>
    <row r="61" spans="1:2" x14ac:dyDescent="0.3">
      <c r="A61" s="3" t="s">
        <v>56</v>
      </c>
      <c r="B61" s="5">
        <f>0</f>
        <v>0</v>
      </c>
    </row>
    <row r="62" spans="1:2" x14ac:dyDescent="0.3">
      <c r="A62" s="3" t="s">
        <v>57</v>
      </c>
      <c r="B62" s="5">
        <f>125</f>
        <v>125</v>
      </c>
    </row>
    <row r="63" spans="1:2" x14ac:dyDescent="0.3">
      <c r="A63" s="3" t="s">
        <v>58</v>
      </c>
      <c r="B63" s="5">
        <f>475</f>
        <v>475</v>
      </c>
    </row>
    <row r="64" spans="1:2" x14ac:dyDescent="0.3">
      <c r="A64" s="3" t="s">
        <v>59</v>
      </c>
      <c r="B64" s="5">
        <f>2500</f>
        <v>2500</v>
      </c>
    </row>
    <row r="65" spans="1:2" x14ac:dyDescent="0.3">
      <c r="A65" s="3" t="s">
        <v>60</v>
      </c>
      <c r="B65" s="5">
        <f>200</f>
        <v>200</v>
      </c>
    </row>
    <row r="66" spans="1:2" x14ac:dyDescent="0.3">
      <c r="A66" s="3" t="s">
        <v>61</v>
      </c>
      <c r="B66" s="5">
        <f>888</f>
        <v>888</v>
      </c>
    </row>
    <row r="67" spans="1:2" x14ac:dyDescent="0.3">
      <c r="A67" s="3" t="s">
        <v>62</v>
      </c>
      <c r="B67" s="6">
        <f>(((((B61)+(B62))+(B63))+(B64))+(B65))+(B66)</f>
        <v>4188</v>
      </c>
    </row>
    <row r="68" spans="1:2" x14ac:dyDescent="0.3">
      <c r="A68" s="3" t="s">
        <v>63</v>
      </c>
      <c r="B68" s="5">
        <f>50</f>
        <v>50</v>
      </c>
    </row>
    <row r="69" spans="1:2" x14ac:dyDescent="0.3">
      <c r="A69" s="3" t="s">
        <v>64</v>
      </c>
      <c r="B69" s="5">
        <f>0</f>
        <v>0</v>
      </c>
    </row>
    <row r="70" spans="1:2" x14ac:dyDescent="0.3">
      <c r="A70" s="3" t="s">
        <v>65</v>
      </c>
      <c r="B70" s="5">
        <f>350</f>
        <v>350</v>
      </c>
    </row>
    <row r="71" spans="1:2" x14ac:dyDescent="0.3">
      <c r="A71" s="3" t="s">
        <v>66</v>
      </c>
      <c r="B71" s="5">
        <f>6850</f>
        <v>6850</v>
      </c>
    </row>
    <row r="72" spans="1:2" x14ac:dyDescent="0.3">
      <c r="A72" s="3" t="s">
        <v>67</v>
      </c>
      <c r="B72" s="5">
        <f>300</f>
        <v>300</v>
      </c>
    </row>
    <row r="73" spans="1:2" x14ac:dyDescent="0.3">
      <c r="A73" s="3" t="s">
        <v>68</v>
      </c>
      <c r="B73" s="6">
        <f>(((B69)+(B70))+(B71))+(B72)</f>
        <v>7500</v>
      </c>
    </row>
    <row r="74" spans="1:2" x14ac:dyDescent="0.3">
      <c r="A74" s="3" t="s">
        <v>69</v>
      </c>
      <c r="B74" s="5">
        <f>200</f>
        <v>200</v>
      </c>
    </row>
    <row r="75" spans="1:2" x14ac:dyDescent="0.3">
      <c r="A75" s="3" t="s">
        <v>70</v>
      </c>
      <c r="B75" s="6">
        <f>((((((((B53)+(B54))+(B58))+(B59))+(B60))+(B67))+(B68))+(B73))+(B74)</f>
        <v>19038</v>
      </c>
    </row>
    <row r="76" spans="1:2" x14ac:dyDescent="0.3">
      <c r="A76" s="3" t="s">
        <v>71</v>
      </c>
      <c r="B76" s="5">
        <f>0</f>
        <v>0</v>
      </c>
    </row>
    <row r="77" spans="1:2" x14ac:dyDescent="0.3">
      <c r="A77" s="3" t="s">
        <v>72</v>
      </c>
      <c r="B77" s="5">
        <f>0</f>
        <v>0</v>
      </c>
    </row>
    <row r="78" spans="1:2" x14ac:dyDescent="0.3">
      <c r="A78" s="3" t="s">
        <v>73</v>
      </c>
      <c r="B78" s="5">
        <f>0</f>
        <v>0</v>
      </c>
    </row>
    <row r="79" spans="1:2" x14ac:dyDescent="0.3">
      <c r="A79" s="3" t="s">
        <v>74</v>
      </c>
      <c r="B79" s="5">
        <f>3500</f>
        <v>3500</v>
      </c>
    </row>
    <row r="80" spans="1:2" x14ac:dyDescent="0.3">
      <c r="A80" s="3" t="s">
        <v>75</v>
      </c>
      <c r="B80" s="5">
        <f>0</f>
        <v>0</v>
      </c>
    </row>
    <row r="81" spans="1:2" x14ac:dyDescent="0.3">
      <c r="A81" s="3" t="s">
        <v>76</v>
      </c>
      <c r="B81" s="5">
        <f>500</f>
        <v>500</v>
      </c>
    </row>
    <row r="82" spans="1:2" x14ac:dyDescent="0.3">
      <c r="A82" s="3" t="s">
        <v>77</v>
      </c>
      <c r="B82" s="6">
        <f>(((B78)+(B79))+(B80))+(B81)</f>
        <v>4000</v>
      </c>
    </row>
    <row r="83" spans="1:2" x14ac:dyDescent="0.3">
      <c r="A83" s="3" t="s">
        <v>78</v>
      </c>
      <c r="B83" s="5">
        <f>0</f>
        <v>0</v>
      </c>
    </row>
    <row r="84" spans="1:2" x14ac:dyDescent="0.3">
      <c r="A84" s="3" t="s">
        <v>79</v>
      </c>
      <c r="B84" s="5">
        <f>1200</f>
        <v>1200</v>
      </c>
    </row>
    <row r="85" spans="1:2" x14ac:dyDescent="0.3">
      <c r="A85" s="3" t="s">
        <v>80</v>
      </c>
      <c r="B85" s="5">
        <f>5280</f>
        <v>5280</v>
      </c>
    </row>
    <row r="86" spans="1:2" x14ac:dyDescent="0.3">
      <c r="A86" s="3" t="s">
        <v>81</v>
      </c>
      <c r="B86" s="6">
        <f>((B83)+(B84))+(B85)</f>
        <v>6480</v>
      </c>
    </row>
    <row r="87" spans="1:2" x14ac:dyDescent="0.3">
      <c r="A87" s="3" t="s">
        <v>82</v>
      </c>
      <c r="B87" s="6">
        <f>((B77)+(B82))+(B86)</f>
        <v>10480</v>
      </c>
    </row>
    <row r="88" spans="1:2" x14ac:dyDescent="0.3">
      <c r="A88" s="3" t="s">
        <v>83</v>
      </c>
      <c r="B88" s="5">
        <f>0</f>
        <v>0</v>
      </c>
    </row>
    <row r="89" spans="1:2" x14ac:dyDescent="0.3">
      <c r="A89" s="3" t="s">
        <v>84</v>
      </c>
      <c r="B89" s="5">
        <f>500</f>
        <v>500</v>
      </c>
    </row>
    <row r="90" spans="1:2" x14ac:dyDescent="0.3">
      <c r="A90" s="3" t="s">
        <v>85</v>
      </c>
      <c r="B90" s="5">
        <f>3500</f>
        <v>3500</v>
      </c>
    </row>
    <row r="91" spans="1:2" x14ac:dyDescent="0.3">
      <c r="A91" s="3" t="s">
        <v>86</v>
      </c>
      <c r="B91" s="5">
        <f>10000</f>
        <v>10000</v>
      </c>
    </row>
    <row r="92" spans="1:2" x14ac:dyDescent="0.3">
      <c r="A92" s="3" t="s">
        <v>87</v>
      </c>
      <c r="B92" s="5">
        <f>1000</f>
        <v>1000</v>
      </c>
    </row>
    <row r="93" spans="1:2" x14ac:dyDescent="0.3">
      <c r="A93" s="3" t="s">
        <v>88</v>
      </c>
      <c r="B93" s="5">
        <f>4500</f>
        <v>4500</v>
      </c>
    </row>
    <row r="94" spans="1:2" x14ac:dyDescent="0.3">
      <c r="A94" s="3" t="s">
        <v>89</v>
      </c>
      <c r="B94" s="5">
        <f>1100</f>
        <v>1100</v>
      </c>
    </row>
    <row r="95" spans="1:2" x14ac:dyDescent="0.3">
      <c r="A95" s="3" t="s">
        <v>90</v>
      </c>
      <c r="B95" s="6">
        <f>((((((B88)+(B89))+(B90))+(B91))+(B92))+(B93))+(B94)</f>
        <v>20600</v>
      </c>
    </row>
    <row r="96" spans="1:2" x14ac:dyDescent="0.3">
      <c r="A96" s="3" t="s">
        <v>91</v>
      </c>
      <c r="B96" s="5">
        <f>500</f>
        <v>500</v>
      </c>
    </row>
    <row r="97" spans="1:2" x14ac:dyDescent="0.3">
      <c r="A97" s="3" t="s">
        <v>92</v>
      </c>
      <c r="B97" s="5">
        <f>4000</f>
        <v>4000</v>
      </c>
    </row>
    <row r="98" spans="1:2" x14ac:dyDescent="0.3">
      <c r="A98" s="3" t="s">
        <v>93</v>
      </c>
      <c r="B98" s="5">
        <f>0</f>
        <v>0</v>
      </c>
    </row>
    <row r="99" spans="1:2" x14ac:dyDescent="0.3">
      <c r="A99" s="3" t="s">
        <v>94</v>
      </c>
      <c r="B99" s="5">
        <f>250</f>
        <v>250</v>
      </c>
    </row>
    <row r="100" spans="1:2" x14ac:dyDescent="0.3">
      <c r="A100" s="3" t="s">
        <v>95</v>
      </c>
      <c r="B100" s="5">
        <f>2000</f>
        <v>2000</v>
      </c>
    </row>
    <row r="101" spans="1:2" x14ac:dyDescent="0.3">
      <c r="A101" s="3" t="s">
        <v>96</v>
      </c>
      <c r="B101" s="6">
        <f>((B98)+(B99))+(B100)</f>
        <v>2250</v>
      </c>
    </row>
    <row r="102" spans="1:2" x14ac:dyDescent="0.3">
      <c r="A102" s="3" t="s">
        <v>97</v>
      </c>
      <c r="B102" s="5">
        <f>0</f>
        <v>0</v>
      </c>
    </row>
    <row r="103" spans="1:2" x14ac:dyDescent="0.3">
      <c r="A103" s="3" t="s">
        <v>98</v>
      </c>
      <c r="B103" s="5">
        <f>8500</f>
        <v>8500</v>
      </c>
    </row>
    <row r="104" spans="1:2" x14ac:dyDescent="0.3">
      <c r="A104" s="3" t="s">
        <v>99</v>
      </c>
      <c r="B104" s="5">
        <f>5000</f>
        <v>5000</v>
      </c>
    </row>
    <row r="105" spans="1:2" x14ac:dyDescent="0.3">
      <c r="A105" s="3" t="s">
        <v>100</v>
      </c>
      <c r="B105" s="5">
        <f>0</f>
        <v>0</v>
      </c>
    </row>
    <row r="106" spans="1:2" x14ac:dyDescent="0.3">
      <c r="A106" s="3" t="s">
        <v>27</v>
      </c>
      <c r="B106" s="5">
        <f>0</f>
        <v>0</v>
      </c>
    </row>
    <row r="107" spans="1:2" x14ac:dyDescent="0.3">
      <c r="A107" s="3" t="s">
        <v>101</v>
      </c>
      <c r="B107" s="5">
        <f>2500</f>
        <v>2500</v>
      </c>
    </row>
    <row r="108" spans="1:2" x14ac:dyDescent="0.3">
      <c r="A108" s="3" t="s">
        <v>30</v>
      </c>
      <c r="B108" s="6">
        <f>(B106)+(B107)</f>
        <v>2500</v>
      </c>
    </row>
    <row r="109" spans="1:2" x14ac:dyDescent="0.3">
      <c r="A109" s="3" t="s">
        <v>102</v>
      </c>
      <c r="B109" s="5">
        <f>100</f>
        <v>100</v>
      </c>
    </row>
    <row r="110" spans="1:2" x14ac:dyDescent="0.3">
      <c r="A110" s="3" t="s">
        <v>103</v>
      </c>
      <c r="B110" s="6">
        <f>((B105)+(B108))+(B109)</f>
        <v>2600</v>
      </c>
    </row>
    <row r="111" spans="1:2" x14ac:dyDescent="0.3">
      <c r="A111" s="3" t="s">
        <v>104</v>
      </c>
      <c r="B111" s="6">
        <f>((((((B96)+(B97))+(B101))+(B102))+(B103))+(B104))+(B110)</f>
        <v>22850</v>
      </c>
    </row>
    <row r="112" spans="1:2" x14ac:dyDescent="0.3">
      <c r="A112" s="3" t="s">
        <v>105</v>
      </c>
      <c r="B112" s="5">
        <f>0</f>
        <v>0</v>
      </c>
    </row>
    <row r="113" spans="1:2" x14ac:dyDescent="0.3">
      <c r="A113" s="3" t="s">
        <v>106</v>
      </c>
      <c r="B113" s="5">
        <f>400</f>
        <v>400</v>
      </c>
    </row>
    <row r="114" spans="1:2" x14ac:dyDescent="0.3">
      <c r="A114" s="3" t="s">
        <v>107</v>
      </c>
      <c r="B114" s="4"/>
    </row>
    <row r="115" spans="1:2" x14ac:dyDescent="0.3">
      <c r="A115" s="3" t="s">
        <v>108</v>
      </c>
      <c r="B115" s="5">
        <f>500</f>
        <v>500</v>
      </c>
    </row>
    <row r="116" spans="1:2" x14ac:dyDescent="0.3">
      <c r="A116" s="3" t="s">
        <v>109</v>
      </c>
      <c r="B116" s="6">
        <f>(B114)+(B115)</f>
        <v>500</v>
      </c>
    </row>
    <row r="117" spans="1:2" x14ac:dyDescent="0.3">
      <c r="A117" s="3" t="s">
        <v>110</v>
      </c>
      <c r="B117" s="5">
        <f>200</f>
        <v>200</v>
      </c>
    </row>
    <row r="118" spans="1:2" x14ac:dyDescent="0.3">
      <c r="A118" s="3" t="s">
        <v>111</v>
      </c>
      <c r="B118" s="5">
        <f>500</f>
        <v>500</v>
      </c>
    </row>
    <row r="119" spans="1:2" x14ac:dyDescent="0.3">
      <c r="A119" s="3" t="s">
        <v>112</v>
      </c>
      <c r="B119" s="5">
        <f>325</f>
        <v>325</v>
      </c>
    </row>
    <row r="120" spans="1:2" x14ac:dyDescent="0.3">
      <c r="A120" s="3" t="s">
        <v>113</v>
      </c>
      <c r="B120" s="5">
        <f>0</f>
        <v>0</v>
      </c>
    </row>
    <row r="121" spans="1:2" x14ac:dyDescent="0.3">
      <c r="A121" s="3" t="s">
        <v>114</v>
      </c>
      <c r="B121" s="5">
        <f>1600</f>
        <v>1600</v>
      </c>
    </row>
    <row r="122" spans="1:2" x14ac:dyDescent="0.3">
      <c r="A122" s="3" t="s">
        <v>115</v>
      </c>
      <c r="B122" s="5">
        <f>3000</f>
        <v>3000</v>
      </c>
    </row>
    <row r="123" spans="1:2" x14ac:dyDescent="0.3">
      <c r="A123" s="3" t="s">
        <v>116</v>
      </c>
      <c r="B123" s="5">
        <f>2000</f>
        <v>2000</v>
      </c>
    </row>
    <row r="124" spans="1:2" x14ac:dyDescent="0.3">
      <c r="A124" s="3" t="s">
        <v>117</v>
      </c>
      <c r="B124" s="6">
        <f>(((B120)+(B121))+(B122))+(B123)</f>
        <v>6600</v>
      </c>
    </row>
    <row r="125" spans="1:2" x14ac:dyDescent="0.3">
      <c r="A125" s="3" t="s">
        <v>118</v>
      </c>
      <c r="B125" s="5">
        <f>75</f>
        <v>75</v>
      </c>
    </row>
    <row r="126" spans="1:2" x14ac:dyDescent="0.3">
      <c r="A126" s="3" t="s">
        <v>119</v>
      </c>
      <c r="B126" s="6">
        <f>(((((((B112)+(B113))+(B116))+(B117))+(B118))+(B119))+(B124))+(B125)</f>
        <v>8600</v>
      </c>
    </row>
    <row r="127" spans="1:2" x14ac:dyDescent="0.3">
      <c r="A127" s="3" t="s">
        <v>120</v>
      </c>
      <c r="B127" s="5">
        <f>0</f>
        <v>0</v>
      </c>
    </row>
    <row r="128" spans="1:2" x14ac:dyDescent="0.3">
      <c r="A128" s="3" t="s">
        <v>121</v>
      </c>
      <c r="B128" s="5">
        <f>0</f>
        <v>0</v>
      </c>
    </row>
    <row r="129" spans="1:2" x14ac:dyDescent="0.3">
      <c r="A129" s="3" t="s">
        <v>122</v>
      </c>
      <c r="B129" s="5">
        <f>0</f>
        <v>0</v>
      </c>
    </row>
    <row r="130" spans="1:2" x14ac:dyDescent="0.3">
      <c r="A130" s="3" t="s">
        <v>123</v>
      </c>
      <c r="B130" s="5">
        <f>500</f>
        <v>500</v>
      </c>
    </row>
    <row r="131" spans="1:2" x14ac:dyDescent="0.3">
      <c r="A131" s="3" t="s">
        <v>124</v>
      </c>
      <c r="B131" s="5">
        <f>2000</f>
        <v>2000</v>
      </c>
    </row>
    <row r="132" spans="1:2" x14ac:dyDescent="0.3">
      <c r="A132" s="3" t="s">
        <v>125</v>
      </c>
      <c r="B132" s="5">
        <f>200</f>
        <v>200</v>
      </c>
    </row>
    <row r="133" spans="1:2" x14ac:dyDescent="0.3">
      <c r="A133" s="3" t="s">
        <v>126</v>
      </c>
      <c r="B133" s="5">
        <f>1000</f>
        <v>1000</v>
      </c>
    </row>
    <row r="134" spans="1:2" x14ac:dyDescent="0.3">
      <c r="A134" s="3" t="s">
        <v>127</v>
      </c>
      <c r="B134" s="6">
        <f>((((((B127)+(B128))+(B129))+(B130))+(B131))+(B132))+(B133)</f>
        <v>3700</v>
      </c>
    </row>
    <row r="135" spans="1:2" x14ac:dyDescent="0.3">
      <c r="A135" s="3" t="s">
        <v>128</v>
      </c>
      <c r="B135" s="5">
        <f>888</f>
        <v>888</v>
      </c>
    </row>
    <row r="136" spans="1:2" x14ac:dyDescent="0.3">
      <c r="A136" s="3" t="s">
        <v>129</v>
      </c>
      <c r="B136" s="5">
        <f>0</f>
        <v>0</v>
      </c>
    </row>
    <row r="137" spans="1:2" x14ac:dyDescent="0.3">
      <c r="A137" s="3" t="s">
        <v>130</v>
      </c>
      <c r="B137" s="5">
        <f>1500</f>
        <v>1500</v>
      </c>
    </row>
    <row r="138" spans="1:2" x14ac:dyDescent="0.3">
      <c r="A138" s="3" t="s">
        <v>131</v>
      </c>
      <c r="B138" s="5">
        <f>55580</f>
        <v>55580</v>
      </c>
    </row>
    <row r="139" spans="1:2" x14ac:dyDescent="0.3">
      <c r="A139" s="3" t="s">
        <v>132</v>
      </c>
      <c r="B139" s="5">
        <f>2200</f>
        <v>2200</v>
      </c>
    </row>
    <row r="140" spans="1:2" x14ac:dyDescent="0.3">
      <c r="A140" s="3" t="s">
        <v>133</v>
      </c>
      <c r="B140" s="5">
        <f>4700</f>
        <v>4700</v>
      </c>
    </row>
    <row r="141" spans="1:2" x14ac:dyDescent="0.3">
      <c r="A141" s="3" t="s">
        <v>134</v>
      </c>
      <c r="B141" s="6">
        <f>((((B136)+(B137))+(B138))+(B139))+(B140)</f>
        <v>63980</v>
      </c>
    </row>
    <row r="142" spans="1:2" x14ac:dyDescent="0.3">
      <c r="A142" s="3" t="s">
        <v>135</v>
      </c>
      <c r="B142" s="6">
        <f>(B135)+(B141)</f>
        <v>64868</v>
      </c>
    </row>
    <row r="143" spans="1:2" x14ac:dyDescent="0.3">
      <c r="A143" s="3" t="s">
        <v>136</v>
      </c>
      <c r="B143" s="5">
        <f>0</f>
        <v>0</v>
      </c>
    </row>
    <row r="144" spans="1:2" x14ac:dyDescent="0.3">
      <c r="A144" s="3" t="s">
        <v>137</v>
      </c>
      <c r="B144" s="5">
        <f>0</f>
        <v>0</v>
      </c>
    </row>
    <row r="145" spans="1:2" x14ac:dyDescent="0.3">
      <c r="A145" s="3" t="s">
        <v>138</v>
      </c>
      <c r="B145" s="5">
        <f>1800</f>
        <v>1800</v>
      </c>
    </row>
    <row r="146" spans="1:2" x14ac:dyDescent="0.3">
      <c r="A146" s="3" t="s">
        <v>139</v>
      </c>
      <c r="B146" s="5">
        <f>3200</f>
        <v>3200</v>
      </c>
    </row>
    <row r="147" spans="1:2" x14ac:dyDescent="0.3">
      <c r="A147" s="3" t="s">
        <v>140</v>
      </c>
      <c r="B147" s="5">
        <f>2000</f>
        <v>2000</v>
      </c>
    </row>
    <row r="148" spans="1:2" x14ac:dyDescent="0.3">
      <c r="A148" s="3" t="s">
        <v>141</v>
      </c>
      <c r="B148" s="6">
        <f>(((B144)+(B145))+(B146))+(B147)</f>
        <v>7000</v>
      </c>
    </row>
    <row r="149" spans="1:2" x14ac:dyDescent="0.3">
      <c r="A149" s="3" t="s">
        <v>142</v>
      </c>
      <c r="B149" s="6">
        <f>(((((((((B75)+(B76))+(B87))+(B95))+(B111))+(B126))+(B134))+(B142))+(B143))+(B148)</f>
        <v>157136</v>
      </c>
    </row>
    <row r="150" spans="1:2" x14ac:dyDescent="0.3">
      <c r="A150" s="3" t="s">
        <v>143</v>
      </c>
      <c r="B150" s="6">
        <f>(B51)-(B149)</f>
        <v>-2691</v>
      </c>
    </row>
    <row r="151" spans="1:2" x14ac:dyDescent="0.3">
      <c r="A151" s="3" t="s">
        <v>144</v>
      </c>
      <c r="B151" s="7">
        <f>(B150)+(0)</f>
        <v>-2691</v>
      </c>
    </row>
    <row r="152" spans="1:2" x14ac:dyDescent="0.3">
      <c r="A152" s="3"/>
      <c r="B152" s="4"/>
    </row>
    <row r="155" spans="1:2" x14ac:dyDescent="0.3">
      <c r="A155" s="8" t="s">
        <v>145</v>
      </c>
      <c r="B155" s="9"/>
    </row>
  </sheetData>
  <mergeCells count="4">
    <mergeCell ref="A155:B155"/>
    <mergeCell ref="A1:B1"/>
    <mergeCell ref="A2:B2"/>
    <mergeCell ref="A3:B3"/>
  </mergeCells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Association Executive</cp:lastModifiedBy>
  <cp:lastPrinted>2023-10-24T14:18:13Z</cp:lastPrinted>
  <dcterms:created xsi:type="dcterms:W3CDTF">2023-10-24T14:00:47Z</dcterms:created>
  <dcterms:modified xsi:type="dcterms:W3CDTF">2023-10-24T14:18:15Z</dcterms:modified>
</cp:coreProperties>
</file>